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poffice365ms-my.sharepoint.com/personal/javier_gallo_udep_edu_pe/Documents/Escritorio/Escritorio/Matemática Financiera 2020 2/"/>
    </mc:Choice>
  </mc:AlternateContent>
  <xr:revisionPtr revIDLastSave="293" documentId="114_{144782AC-B078-49E2-A757-A188D6215DDA}" xr6:coauthVersionLast="45" xr6:coauthVersionMax="45" xr10:uidLastSave="{DD7A9271-80D2-480D-A4FA-C3DA19B31681}"/>
  <bookViews>
    <workbookView xWindow="-108" yWindow="-108" windowWidth="16608" windowHeight="8856" xr2:uid="{ECDBBB19-0411-4CCF-9206-22FDEB9B5BC5}"/>
  </bookViews>
  <sheets>
    <sheet name=" Reprogramar cuotas" sheetId="1" r:id="rId1"/>
    <sheet name="Vista Mapa Temporal Cuotas" sheetId="2" r:id="rId2"/>
    <sheet name="Tarjetas-Líneas Reprogramació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D14" i="3"/>
  <c r="D15" i="3" s="1"/>
  <c r="D11" i="3"/>
  <c r="D7" i="3"/>
  <c r="D16" i="3" l="1"/>
  <c r="D17" i="3" s="1"/>
  <c r="J13" i="2"/>
  <c r="K16" i="2" s="1"/>
  <c r="P16" i="2"/>
  <c r="F11" i="2"/>
  <c r="E9" i="2"/>
  <c r="E10" i="2"/>
  <c r="E8" i="2"/>
  <c r="G6" i="2"/>
  <c r="H6" i="2" s="1"/>
  <c r="I6" i="2" s="1"/>
  <c r="J6" i="2" s="1"/>
  <c r="K6" i="2" s="1"/>
  <c r="L6" i="2" s="1"/>
  <c r="M6" i="2" s="1"/>
  <c r="C6" i="2"/>
  <c r="D6" i="2" s="1"/>
  <c r="E6" i="2" s="1"/>
  <c r="M5" i="2"/>
  <c r="C5" i="2"/>
  <c r="H3" i="2" l="1"/>
  <c r="I3" i="2"/>
  <c r="F10" i="1" l="1"/>
  <c r="F12" i="1" s="1"/>
  <c r="F9" i="2" s="1"/>
  <c r="F19" i="1" l="1"/>
  <c r="F11" i="1" l="1"/>
  <c r="F8" i="2" s="1"/>
  <c r="F13" i="1" l="1"/>
  <c r="F10" i="2" s="1"/>
  <c r="F20" i="1"/>
  <c r="F16" i="1" l="1"/>
  <c r="F13" i="2" s="1"/>
  <c r="F21" i="1" l="1"/>
  <c r="J16" i="2" s="1"/>
  <c r="F22" i="1" l="1"/>
  <c r="K17" i="2" s="1"/>
  <c r="L17" i="2" s="1"/>
  <c r="M17" i="2" s="1"/>
  <c r="N17" i="2" s="1"/>
  <c r="O17" i="2" s="1"/>
  <c r="P17" i="2" s="1"/>
</calcChain>
</file>

<file path=xl/sharedStrings.xml><?xml version="1.0" encoding="utf-8"?>
<sst xmlns="http://schemas.openxmlformats.org/spreadsheetml/2006/main" count="71" uniqueCount="33">
  <si>
    <t xml:space="preserve">Número de cuotas vencidas  </t>
  </si>
  <si>
    <t>El nuevo valor de la cuota a pagar es</t>
  </si>
  <si>
    <t>TE mensual</t>
  </si>
  <si>
    <t>Nueva TE mensual</t>
  </si>
  <si>
    <t>Valor de la deuda  a la fecha</t>
  </si>
  <si>
    <t>Deuda neta a refinanciar</t>
  </si>
  <si>
    <t>Número de cuotas por vencer</t>
  </si>
  <si>
    <t>Número de meses de congelación de pagos</t>
  </si>
  <si>
    <t>Número de cuotas despues de congelación</t>
  </si>
  <si>
    <t>…</t>
  </si>
  <si>
    <t>Monto Condonado ?</t>
  </si>
  <si>
    <t>Pago a cuenta ?</t>
  </si>
  <si>
    <t>Introducir Dato</t>
  </si>
  <si>
    <t>Fecha Negociacion</t>
  </si>
  <si>
    <t>Cuotas mensuales vencidas</t>
  </si>
  <si>
    <t>Cuotas mensuales por vencer</t>
  </si>
  <si>
    <t xml:space="preserve">… </t>
  </si>
  <si>
    <t>Valor cuotas  vencidas mas intereses</t>
  </si>
  <si>
    <t>Valor actual de cuotas  por vencer</t>
  </si>
  <si>
    <t>Condonación</t>
  </si>
  <si>
    <t>Pago a cuenta</t>
  </si>
  <si>
    <t>Deuda a reprogramar</t>
  </si>
  <si>
    <t>La nueva deuda después del congelamiento es</t>
  </si>
  <si>
    <t>Deuda después del congelamiento</t>
  </si>
  <si>
    <t>mes n</t>
  </si>
  <si>
    <t>REPROFIN 1.1</t>
  </si>
  <si>
    <t>Meses congelamiento</t>
  </si>
  <si>
    <t xml:space="preserve">Reprogramación de pagos Ley 31050 </t>
  </si>
  <si>
    <t>Valor cuotas mensuales de la deuda actual</t>
  </si>
  <si>
    <t>Tasa Efectiva Anual Original TEA</t>
  </si>
  <si>
    <t>Nueva cuota mensual a pagar</t>
  </si>
  <si>
    <t>Nueva TEAnual % descuento  Ley 31050</t>
  </si>
  <si>
    <t>Valor de la deuda  más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</si>
</sst>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Bahnschrift SemiBold"/>
      <family val="2"/>
    </font>
    <font>
      <b/>
      <sz val="14"/>
      <color theme="0"/>
      <name val="Bahnschrift SemiBold"/>
      <family val="2"/>
    </font>
    <font>
      <b/>
      <sz val="20"/>
      <name val="Bahnschrift SemiBold"/>
      <family val="2"/>
    </font>
    <font>
      <b/>
      <sz val="18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FFFFFF"/>
      <name val="Bahnschrift SemiBold"/>
    </font>
    <font>
      <b/>
      <sz val="14"/>
      <color theme="0"/>
      <name val="Bahnschrift SemiBold"/>
    </font>
    <font>
      <b/>
      <sz val="16"/>
      <color rgb="FF000000"/>
      <name val="Bahnschrift SemiBold"/>
    </font>
    <font>
      <b/>
      <sz val="16"/>
      <color theme="0"/>
      <name val="Bahnschrift SemiBold"/>
    </font>
    <font>
      <b/>
      <sz val="16"/>
      <color rgb="FFFFFFFF"/>
      <name val="Bahnschrift SemiBold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1A54C8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0" tint="-4.9989318521683403E-2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90">
    <xf numFmtId="0" fontId="0" fillId="0" borderId="0" xfId="0"/>
    <xf numFmtId="0" fontId="0" fillId="0" borderId="0" xfId="0" applyProtection="1">
      <protection hidden="1"/>
    </xf>
    <xf numFmtId="0" fontId="0" fillId="7" borderId="4" xfId="0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0" fillId="7" borderId="6" xfId="0" applyFill="1" applyBorder="1" applyProtection="1">
      <protection hidden="1"/>
    </xf>
    <xf numFmtId="0" fontId="0" fillId="7" borderId="7" xfId="0" applyFill="1" applyBorder="1" applyProtection="1">
      <protection hidden="1"/>
    </xf>
    <xf numFmtId="0" fontId="0" fillId="7" borderId="8" xfId="0" applyFill="1" applyBorder="1" applyProtection="1">
      <protection hidden="1"/>
    </xf>
    <xf numFmtId="0" fontId="0" fillId="7" borderId="9" xfId="0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7" xfId="0" applyBorder="1" applyProtection="1">
      <protection hidden="1"/>
    </xf>
    <xf numFmtId="0" fontId="10" fillId="0" borderId="26" xfId="0" applyFont="1" applyBorder="1" applyProtection="1">
      <protection hidden="1"/>
    </xf>
    <xf numFmtId="0" fontId="10" fillId="0" borderId="5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10" fillId="0" borderId="7" xfId="0" applyFont="1" applyBorder="1" applyProtection="1">
      <protection hidden="1"/>
    </xf>
    <xf numFmtId="0" fontId="10" fillId="0" borderId="6" xfId="0" applyFont="1" applyBorder="1" applyProtection="1">
      <protection hidden="1"/>
    </xf>
    <xf numFmtId="0" fontId="10" fillId="0" borderId="0" xfId="0" applyFont="1" applyBorder="1" applyAlignment="1" applyProtection="1">
      <alignment horizontal="right"/>
      <protection hidden="1"/>
    </xf>
    <xf numFmtId="4" fontId="10" fillId="0" borderId="10" xfId="0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Border="1" applyProtection="1">
      <protection hidden="1"/>
    </xf>
    <xf numFmtId="4" fontId="8" fillId="8" borderId="3" xfId="0" applyNumberFormat="1" applyFont="1" applyFill="1" applyBorder="1" applyProtection="1">
      <protection hidden="1"/>
    </xf>
    <xf numFmtId="0" fontId="8" fillId="11" borderId="15" xfId="0" applyFont="1" applyFill="1" applyBorder="1" applyProtection="1">
      <protection hidden="1"/>
    </xf>
    <xf numFmtId="0" fontId="8" fillId="11" borderId="16" xfId="0" applyFont="1" applyFill="1" applyBorder="1" applyAlignment="1" applyProtection="1">
      <alignment horizontal="center"/>
      <protection hidden="1"/>
    </xf>
    <xf numFmtId="0" fontId="10" fillId="0" borderId="8" xfId="0" applyFont="1" applyBorder="1" applyProtection="1">
      <protection hidden="1"/>
    </xf>
    <xf numFmtId="0" fontId="10" fillId="0" borderId="27" xfId="0" applyFont="1" applyBorder="1" applyProtection="1">
      <protection hidden="1"/>
    </xf>
    <xf numFmtId="0" fontId="10" fillId="0" borderId="23" xfId="0" applyFont="1" applyBorder="1" applyProtection="1">
      <protection hidden="1"/>
    </xf>
    <xf numFmtId="0" fontId="10" fillId="0" borderId="24" xfId="0" applyFont="1" applyBorder="1" applyProtection="1">
      <protection hidden="1"/>
    </xf>
    <xf numFmtId="0" fontId="10" fillId="0" borderId="25" xfId="0" applyFont="1" applyBorder="1" applyProtection="1">
      <protection hidden="1"/>
    </xf>
    <xf numFmtId="4" fontId="10" fillId="0" borderId="12" xfId="0" applyNumberFormat="1" applyFont="1" applyBorder="1" applyProtection="1">
      <protection hidden="1"/>
    </xf>
    <xf numFmtId="4" fontId="10" fillId="0" borderId="13" xfId="0" applyNumberFormat="1" applyFont="1" applyBorder="1" applyProtection="1">
      <protection hidden="1"/>
    </xf>
    <xf numFmtId="4" fontId="8" fillId="8" borderId="18" xfId="0" applyNumberFormat="1" applyFont="1" applyFill="1" applyBorder="1" applyAlignment="1" applyProtection="1">
      <alignment horizontal="center" vertical="center"/>
      <protection hidden="1"/>
    </xf>
    <xf numFmtId="0" fontId="8" fillId="12" borderId="31" xfId="0" applyFont="1" applyFill="1" applyBorder="1" applyAlignment="1" applyProtection="1">
      <alignment horizontal="left"/>
      <protection hidden="1"/>
    </xf>
    <xf numFmtId="0" fontId="8" fillId="12" borderId="32" xfId="0" applyFont="1" applyFill="1" applyBorder="1" applyAlignment="1" applyProtection="1">
      <alignment horizontal="center"/>
      <protection hidden="1"/>
    </xf>
    <xf numFmtId="4" fontId="10" fillId="0" borderId="6" xfId="0" applyNumberFormat="1" applyFont="1" applyBorder="1" applyProtection="1">
      <protection hidden="1"/>
    </xf>
    <xf numFmtId="0" fontId="8" fillId="12" borderId="33" xfId="0" applyFont="1" applyFill="1" applyBorder="1" applyAlignment="1" applyProtection="1">
      <alignment horizontal="left"/>
      <protection hidden="1"/>
    </xf>
    <xf numFmtId="0" fontId="8" fillId="8" borderId="34" xfId="0" applyFont="1" applyFill="1" applyBorder="1" applyAlignment="1" applyProtection="1">
      <alignment horizontal="center" vertical="center"/>
      <protection hidden="1"/>
    </xf>
    <xf numFmtId="0" fontId="2" fillId="0" borderId="35" xfId="0" applyFont="1" applyBorder="1" applyProtection="1">
      <protection hidden="1"/>
    </xf>
    <xf numFmtId="4" fontId="10" fillId="0" borderId="11" xfId="0" applyNumberFormat="1" applyFont="1" applyBorder="1" applyAlignment="1" applyProtection="1">
      <alignment horizontal="center" vertical="center"/>
      <protection hidden="1"/>
    </xf>
    <xf numFmtId="4" fontId="8" fillId="8" borderId="36" xfId="0" applyNumberFormat="1" applyFont="1" applyFill="1" applyBorder="1" applyAlignment="1" applyProtection="1">
      <alignment horizontal="center" vertical="center"/>
      <protection hidden="1"/>
    </xf>
    <xf numFmtId="0" fontId="2" fillId="0" borderId="37" xfId="0" applyFont="1" applyBorder="1" applyProtection="1">
      <protection hidden="1"/>
    </xf>
    <xf numFmtId="0" fontId="8" fillId="9" borderId="28" xfId="0" applyFont="1" applyFill="1" applyBorder="1" applyAlignment="1" applyProtection="1">
      <alignment horizontal="center" vertical="center"/>
      <protection hidden="1"/>
    </xf>
    <xf numFmtId="0" fontId="8" fillId="9" borderId="29" xfId="0" applyFont="1" applyFill="1" applyBorder="1" applyAlignment="1" applyProtection="1">
      <alignment horizontal="center"/>
      <protection hidden="1"/>
    </xf>
    <xf numFmtId="0" fontId="8" fillId="9" borderId="30" xfId="0" applyFont="1" applyFill="1" applyBorder="1" applyProtection="1">
      <protection hidden="1"/>
    </xf>
    <xf numFmtId="4" fontId="8" fillId="12" borderId="10" xfId="0" applyNumberFormat="1" applyFont="1" applyFill="1" applyBorder="1" applyAlignment="1" applyProtection="1">
      <alignment horizontal="center" vertical="center"/>
      <protection hidden="1"/>
    </xf>
    <xf numFmtId="4" fontId="8" fillId="9" borderId="18" xfId="0" applyNumberFormat="1" applyFont="1" applyFill="1" applyBorder="1" applyAlignment="1" applyProtection="1">
      <alignment horizontal="center" vertical="center"/>
      <protection hidden="1"/>
    </xf>
    <xf numFmtId="4" fontId="8" fillId="8" borderId="23" xfId="0" applyNumberFormat="1" applyFont="1" applyFill="1" applyBorder="1" applyAlignment="1" applyProtection="1">
      <alignment horizontal="center" vertical="center"/>
      <protection hidden="1"/>
    </xf>
    <xf numFmtId="0" fontId="9" fillId="10" borderId="28" xfId="0" applyFont="1" applyFill="1" applyBorder="1" applyProtection="1">
      <protection hidden="1"/>
    </xf>
    <xf numFmtId="0" fontId="9" fillId="10" borderId="29" xfId="0" applyFont="1" applyFill="1" applyBorder="1" applyAlignment="1" applyProtection="1">
      <alignment horizontal="center"/>
      <protection hidden="1"/>
    </xf>
    <xf numFmtId="0" fontId="9" fillId="10" borderId="30" xfId="0" applyFont="1" applyFill="1" applyBorder="1" applyProtection="1">
      <protection hidden="1"/>
    </xf>
    <xf numFmtId="2" fontId="10" fillId="0" borderId="19" xfId="0" applyNumberFormat="1" applyFont="1" applyBorder="1" applyProtection="1">
      <protection hidden="1"/>
    </xf>
    <xf numFmtId="2" fontId="10" fillId="0" borderId="20" xfId="0" applyNumberFormat="1" applyFont="1" applyBorder="1" applyProtection="1">
      <protection hidden="1"/>
    </xf>
    <xf numFmtId="2" fontId="10" fillId="0" borderId="22" xfId="0" applyNumberFormat="1" applyFont="1" applyBorder="1" applyProtection="1">
      <protection hidden="1"/>
    </xf>
    <xf numFmtId="0" fontId="0" fillId="7" borderId="0" xfId="0" applyFill="1" applyBorder="1" applyProtection="1">
      <protection hidden="1"/>
    </xf>
    <xf numFmtId="0" fontId="0" fillId="7" borderId="26" xfId="0" applyFill="1" applyBorder="1" applyProtection="1">
      <protection hidden="1"/>
    </xf>
    <xf numFmtId="0" fontId="0" fillId="7" borderId="27" xfId="0" applyFill="1" applyBorder="1" applyProtection="1">
      <protection hidden="1"/>
    </xf>
    <xf numFmtId="0" fontId="8" fillId="11" borderId="17" xfId="0" applyFont="1" applyFill="1" applyBorder="1" applyAlignment="1" applyProtection="1">
      <alignment horizontal="center"/>
      <protection hidden="1"/>
    </xf>
    <xf numFmtId="4" fontId="10" fillId="0" borderId="14" xfId="0" applyNumberFormat="1" applyFont="1" applyBorder="1" applyProtection="1">
      <protection hidden="1"/>
    </xf>
    <xf numFmtId="0" fontId="6" fillId="7" borderId="0" xfId="0" applyFont="1" applyFill="1" applyBorder="1" applyProtection="1">
      <protection hidden="1"/>
    </xf>
    <xf numFmtId="0" fontId="3" fillId="5" borderId="38" xfId="1" applyFont="1" applyFill="1" applyBorder="1" applyAlignment="1" applyProtection="1">
      <protection hidden="1"/>
    </xf>
    <xf numFmtId="4" fontId="13" fillId="0" borderId="38" xfId="2" applyNumberFormat="1" applyFont="1" applyFill="1" applyBorder="1" applyAlignment="1" applyProtection="1">
      <alignment horizontal="right"/>
      <protection locked="0"/>
    </xf>
    <xf numFmtId="0" fontId="13" fillId="0" borderId="38" xfId="2" applyNumberFormat="1" applyFont="1" applyFill="1" applyBorder="1" applyAlignment="1" applyProtection="1">
      <alignment horizontal="right"/>
      <protection locked="0"/>
    </xf>
    <xf numFmtId="0" fontId="3" fillId="5" borderId="38" xfId="1" applyFont="1" applyFill="1" applyBorder="1" applyAlignment="1" applyProtection="1">
      <alignment horizontal="left"/>
      <protection hidden="1"/>
    </xf>
    <xf numFmtId="10" fontId="13" fillId="0" borderId="38" xfId="2" applyNumberFormat="1" applyFont="1" applyFill="1" applyBorder="1" applyAlignment="1" applyProtection="1">
      <alignment horizontal="right"/>
      <protection locked="0"/>
    </xf>
    <xf numFmtId="0" fontId="12" fillId="3" borderId="38" xfId="2" applyFont="1" applyFill="1" applyBorder="1" applyAlignment="1" applyProtection="1">
      <alignment vertical="center"/>
      <protection hidden="1"/>
    </xf>
    <xf numFmtId="0" fontId="11" fillId="13" borderId="38" xfId="2" applyFont="1" applyFill="1" applyBorder="1" applyAlignment="1" applyProtection="1">
      <alignment horizontal="left" vertical="center"/>
      <protection hidden="1"/>
    </xf>
    <xf numFmtId="0" fontId="4" fillId="8" borderId="38" xfId="0" applyFont="1" applyFill="1" applyBorder="1" applyAlignment="1" applyProtection="1">
      <alignment horizontal="left" vertical="center"/>
      <protection hidden="1"/>
    </xf>
    <xf numFmtId="4" fontId="14" fillId="8" borderId="38" xfId="0" applyNumberFormat="1" applyFont="1" applyFill="1" applyBorder="1" applyAlignment="1" applyProtection="1">
      <alignment horizontal="right" vertical="center"/>
      <protection locked="0"/>
    </xf>
    <xf numFmtId="0" fontId="3" fillId="5" borderId="38" xfId="0" applyFont="1" applyFill="1" applyBorder="1" applyProtection="1">
      <protection hidden="1"/>
    </xf>
    <xf numFmtId="4" fontId="13" fillId="0" borderId="38" xfId="0" applyNumberFormat="1" applyFont="1" applyBorder="1" applyProtection="1">
      <protection locked="0"/>
    </xf>
    <xf numFmtId="0" fontId="3" fillId="5" borderId="38" xfId="2" applyFont="1" applyFill="1" applyBorder="1" applyAlignment="1" applyProtection="1">
      <protection hidden="1"/>
    </xf>
    <xf numFmtId="4" fontId="13" fillId="2" borderId="38" xfId="2" applyNumberFormat="1" applyFont="1" applyFill="1" applyBorder="1" applyAlignment="1" applyProtection="1">
      <alignment horizontal="right"/>
      <protection locked="0"/>
    </xf>
    <xf numFmtId="0" fontId="4" fillId="4" borderId="38" xfId="0" applyFont="1" applyFill="1" applyBorder="1" applyAlignment="1" applyProtection="1">
      <alignment horizontal="left" vertical="center"/>
      <protection hidden="1"/>
    </xf>
    <xf numFmtId="0" fontId="3" fillId="5" borderId="38" xfId="2" applyFont="1" applyFill="1" applyBorder="1" applyAlignment="1" applyProtection="1">
      <alignment horizontal="left" vertical="center"/>
      <protection hidden="1"/>
    </xf>
    <xf numFmtId="0" fontId="13" fillId="0" borderId="38" xfId="2" applyFont="1" applyFill="1" applyBorder="1" applyAlignment="1" applyProtection="1">
      <alignment horizontal="right" vertical="center"/>
      <protection locked="0"/>
    </xf>
    <xf numFmtId="0" fontId="13" fillId="0" borderId="38" xfId="2" applyFont="1" applyFill="1" applyBorder="1" applyAlignment="1" applyProtection="1">
      <alignment horizontal="right"/>
      <protection locked="0"/>
    </xf>
    <xf numFmtId="10" fontId="13" fillId="0" borderId="38" xfId="2" applyNumberFormat="1" applyFont="1" applyFill="1" applyBorder="1" applyAlignment="1" applyProtection="1">
      <alignment horizontal="right"/>
      <protection hidden="1"/>
    </xf>
    <xf numFmtId="0" fontId="3" fillId="14" borderId="38" xfId="2" applyFont="1" applyFill="1" applyBorder="1" applyAlignment="1" applyProtection="1">
      <protection hidden="1"/>
    </xf>
    <xf numFmtId="4" fontId="14" fillId="4" borderId="38" xfId="0" applyNumberFormat="1" applyFont="1" applyFill="1" applyBorder="1" applyAlignment="1" applyProtection="1">
      <alignment horizontal="right" vertical="center" indent="1"/>
      <protection hidden="1"/>
    </xf>
    <xf numFmtId="4" fontId="8" fillId="12" borderId="19" xfId="0" applyNumberFormat="1" applyFont="1" applyFill="1" applyBorder="1" applyProtection="1">
      <protection hidden="1"/>
    </xf>
    <xf numFmtId="4" fontId="8" fillId="12" borderId="20" xfId="0" applyNumberFormat="1" applyFont="1" applyFill="1" applyBorder="1" applyProtection="1">
      <protection hidden="1"/>
    </xf>
    <xf numFmtId="4" fontId="8" fillId="12" borderId="21" xfId="0" applyNumberFormat="1" applyFont="1" applyFill="1" applyBorder="1" applyProtection="1">
      <protection hidden="1"/>
    </xf>
    <xf numFmtId="4" fontId="8" fillId="9" borderId="19" xfId="0" applyNumberFormat="1" applyFont="1" applyFill="1" applyBorder="1" applyProtection="1">
      <protection hidden="1"/>
    </xf>
    <xf numFmtId="4" fontId="8" fillId="9" borderId="20" xfId="0" applyNumberFormat="1" applyFont="1" applyFill="1" applyBorder="1" applyProtection="1">
      <protection hidden="1"/>
    </xf>
    <xf numFmtId="4" fontId="8" fillId="9" borderId="22" xfId="0" applyNumberFormat="1" applyFont="1" applyFill="1" applyBorder="1" applyProtection="1">
      <protection hidden="1"/>
    </xf>
    <xf numFmtId="4" fontId="14" fillId="3" borderId="38" xfId="2" applyNumberFormat="1" applyFont="1" applyFill="1" applyBorder="1" applyAlignment="1" applyProtection="1">
      <alignment horizontal="right" vertical="center"/>
      <protection hidden="1"/>
    </xf>
    <xf numFmtId="4" fontId="15" fillId="13" borderId="38" xfId="2" applyNumberFormat="1" applyFont="1" applyFill="1" applyBorder="1" applyAlignment="1" applyProtection="1">
      <alignment horizontal="right" vertical="center"/>
      <protection hidden="1"/>
    </xf>
    <xf numFmtId="4" fontId="14" fillId="8" borderId="38" xfId="0" applyNumberFormat="1" applyFont="1" applyFill="1" applyBorder="1" applyAlignment="1" applyProtection="1">
      <alignment horizontal="right" vertical="center"/>
      <protection hidden="1"/>
    </xf>
    <xf numFmtId="4" fontId="14" fillId="4" borderId="38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6" borderId="0" xfId="0" applyFill="1" applyProtection="1">
      <protection hidden="1"/>
    </xf>
    <xf numFmtId="0" fontId="5" fillId="6" borderId="38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/>
      <protection hidden="1"/>
    </xf>
  </cellXfs>
  <cellStyles count="3">
    <cellStyle name="Normal" xfId="0" builtinId="0"/>
    <cellStyle name="Título 2" xfId="1" builtinId="17"/>
    <cellStyle name="Total" xfId="2" builtinId="25"/>
  </cellStyles>
  <dxfs count="0"/>
  <tableStyles count="0" defaultTableStyle="TableStyleMedium2" defaultPivotStyle="PivotStyleLight16"/>
  <colors>
    <mruColors>
      <color rgb="FF1A54C8"/>
      <color rgb="FFFF3300"/>
      <color rgb="FFCC0000"/>
      <color rgb="FFFF0000"/>
      <color rgb="FFFF5050"/>
      <color rgb="FFFFFF99"/>
      <color rgb="FFCCECFF"/>
      <color rgb="FFCCFFFF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1700826</xdr:colOff>
      <xdr:row>1</xdr:row>
      <xdr:rowOff>76508</xdr:rowOff>
    </xdr:from>
    <xdr:to>
      <xdr:col>4</xdr:col>
      <xdr:colOff>3830643</xdr:colOff>
      <xdr:row>3</xdr:row>
      <xdr:rowOff>73765</xdr:rowOff>
    </xdr:to>
    <xdr:pic>
      <xdr:nvPicPr>
        <xdr:cNvPr id="2" name="Imagen 1" descr="Universidad de Piura – Mejores personas, mejores profesionales">
          <a:extLst>
            <a:ext uri="{FF2B5EF4-FFF2-40B4-BE49-F238E27FC236}">
              <a16:creationId xmlns:a16="http://schemas.microsoft.com/office/drawing/2014/main" id="{A0CA4363-06E5-401C-A045-80A73BA61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5904" b="-11244"/>
        <a:stretch/>
      </xdr:blipFill>
      <xdr:spPr bwMode="auto">
        <a:xfrm>
          <a:off x="5567692" y="463195"/>
          <a:ext cx="2129817" cy="770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117233</xdr:colOff>
      <xdr:row>6</xdr:row>
      <xdr:rowOff>19538</xdr:rowOff>
    </xdr:from>
    <xdr:to>
      <xdr:col>4</xdr:col>
      <xdr:colOff>1543541</xdr:colOff>
      <xdr:row>6</xdr:row>
      <xdr:rowOff>214923</xdr:rowOff>
    </xdr:to>
    <xdr:sp macro="" textlink="">
      <xdr:nvSpPr>
        <xdr:cNvPr id="4" name="Abrir llave 3">
          <a:extLst>
            <a:ext uri="{FF2B5EF4-FFF2-40B4-BE49-F238E27FC236}">
              <a16:creationId xmlns:a16="http://schemas.microsoft.com/office/drawing/2014/main" id="{4CC7B984-D42B-41F6-98C4-98FD1A722497}"/>
            </a:ext>
          </a:extLst>
        </xdr:cNvPr>
        <xdr:cNvSpPr/>
      </xdr:nvSpPr>
      <xdr:spPr>
        <a:xfrm rot="16200000">
          <a:off x="3897925" y="-107462"/>
          <a:ext cx="195385" cy="4552462"/>
        </a:xfrm>
        <a:prstGeom prst="leftBrace">
          <a:avLst>
            <a:gd name="adj1" fmla="val 34314"/>
            <a:gd name="adj2" fmla="val 47568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132864</xdr:colOff>
      <xdr:row>6</xdr:row>
      <xdr:rowOff>35167</xdr:rowOff>
    </xdr:from>
    <xdr:to>
      <xdr:col>13</xdr:col>
      <xdr:colOff>39080</xdr:colOff>
      <xdr:row>6</xdr:row>
      <xdr:rowOff>273539</xdr:rowOff>
    </xdr:to>
    <xdr:sp macro="" textlink="">
      <xdr:nvSpPr>
        <xdr:cNvPr id="5" name="Abrir llave 4">
          <a:extLst>
            <a:ext uri="{FF2B5EF4-FFF2-40B4-BE49-F238E27FC236}">
              <a16:creationId xmlns:a16="http://schemas.microsoft.com/office/drawing/2014/main" id="{5CE460D6-E80F-4AAF-B549-3DFC02E33040}"/>
            </a:ext>
          </a:extLst>
        </xdr:cNvPr>
        <xdr:cNvSpPr/>
      </xdr:nvSpPr>
      <xdr:spPr>
        <a:xfrm rot="16200000">
          <a:off x="14630402" y="-3579448"/>
          <a:ext cx="238372" cy="11570677"/>
        </a:xfrm>
        <a:prstGeom prst="leftBrace">
          <a:avLst>
            <a:gd name="adj1" fmla="val 34314"/>
            <a:gd name="adj2" fmla="val 47568"/>
          </a:avLst>
        </a:prstGeom>
        <a:ln w="381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976923</xdr:colOff>
      <xdr:row>6</xdr:row>
      <xdr:rowOff>293077</xdr:rowOff>
    </xdr:from>
    <xdr:to>
      <xdr:col>4</xdr:col>
      <xdr:colOff>1504462</xdr:colOff>
      <xdr:row>6</xdr:row>
      <xdr:rowOff>351693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C65CF3E2-034C-49D2-848F-B479C197E08E}"/>
            </a:ext>
          </a:extLst>
        </xdr:cNvPr>
        <xdr:cNvCxnSpPr/>
      </xdr:nvCxnSpPr>
      <xdr:spPr>
        <a:xfrm>
          <a:off x="3966308" y="2344615"/>
          <a:ext cx="1914769" cy="5861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156308</xdr:colOff>
      <xdr:row>7</xdr:row>
      <xdr:rowOff>39077</xdr:rowOff>
    </xdr:from>
    <xdr:to>
      <xdr:col>9</xdr:col>
      <xdr:colOff>468923</xdr:colOff>
      <xdr:row>8</xdr:row>
      <xdr:rowOff>136769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84C56718-C413-4B18-AEEC-93D7F9137227}"/>
            </a:ext>
          </a:extLst>
        </xdr:cNvPr>
        <xdr:cNvCxnSpPr/>
      </xdr:nvCxnSpPr>
      <xdr:spPr>
        <a:xfrm flipH="1">
          <a:off x="8636000" y="2461846"/>
          <a:ext cx="4591538" cy="4689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1024847</xdr:colOff>
      <xdr:row>8</xdr:row>
      <xdr:rowOff>76509</xdr:rowOff>
    </xdr:from>
    <xdr:to>
      <xdr:col>14</xdr:col>
      <xdr:colOff>544072</xdr:colOff>
      <xdr:row>10</xdr:row>
      <xdr:rowOff>351693</xdr:rowOff>
    </xdr:to>
    <xdr:pic>
      <xdr:nvPicPr>
        <xdr:cNvPr id="16" name="Imagen 15" descr="Universidad de Piura – Mejores personas, mejores profesionales">
          <a:extLst>
            <a:ext uri="{FF2B5EF4-FFF2-40B4-BE49-F238E27FC236}">
              <a16:creationId xmlns:a16="http://schemas.microsoft.com/office/drawing/2014/main" id="{B3575EE9-2FF0-43A8-9405-FAC3A61EF7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5904" b="-11244"/>
        <a:stretch/>
      </xdr:blipFill>
      <xdr:spPr bwMode="auto">
        <a:xfrm>
          <a:off x="19879462" y="2870509"/>
          <a:ext cx="2801687" cy="101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1700826</xdr:colOff>
      <xdr:row>1</xdr:row>
      <xdr:rowOff>76508</xdr:rowOff>
    </xdr:from>
    <xdr:to>
      <xdr:col>2</xdr:col>
      <xdr:colOff>3843112</xdr:colOff>
      <xdr:row>3</xdr:row>
      <xdr:rowOff>485245</xdr:rowOff>
    </xdr:to>
    <xdr:pic>
      <xdr:nvPicPr>
        <xdr:cNvPr id="3" name="Imagen 2" descr="Universidad de Piura – Mejores personas, mejores profesionales">
          <a:extLst>
            <a:ext uri="{FF2B5EF4-FFF2-40B4-BE49-F238E27FC236}">
              <a16:creationId xmlns:a16="http://schemas.microsoft.com/office/drawing/2014/main" id="{028BAAF8-A1AC-4BD5-804E-051198C85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5904" b="-11244"/>
        <a:stretch/>
      </xdr:blipFill>
      <xdr:spPr bwMode="auto">
        <a:xfrm>
          <a:off x="4924086" y="457508"/>
          <a:ext cx="2129817" cy="759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5845-D0D3-4002-AD45-A7C6A92127EC}">
  <dimension ref="D1:M24"/>
  <sheetViews>
    <sheetView showGridLines="0" tabSelected="1" zoomScale="50" zoomScaleNormal="50" workbookViewId="0">
      <selection activeCell="F18" sqref="F18"/>
    </sheetView>
  </sheetViews>
  <sheetFormatPr baseColWidth="10" defaultRowHeight="14.4"/>
  <cols>
    <col min="1" max="3" width="11.5546875" style="1"/>
    <col min="4" max="4" width="12.33203125" style="1" customWidth="1"/>
    <col min="5" max="5" width="62" style="1" customWidth="1"/>
    <col min="6" max="6" width="22.6640625" style="1" customWidth="1"/>
    <col min="7" max="7" width="25.21875" style="1" customWidth="1"/>
    <col min="8" max="16384" width="11.5546875" style="1"/>
  </cols>
  <sheetData>
    <row r="1" spans="4:13" ht="30" customHeight="1"/>
    <row r="2" spans="4:13" ht="30" customHeight="1">
      <c r="D2" s="50"/>
      <c r="E2" s="50"/>
      <c r="F2" s="50"/>
      <c r="G2" s="50"/>
    </row>
    <row r="3" spans="4:13" ht="30" customHeight="1">
      <c r="D3" s="50"/>
      <c r="E3" s="50"/>
      <c r="F3" s="50"/>
      <c r="G3" s="50"/>
    </row>
    <row r="4" spans="4:13" ht="15" customHeight="1">
      <c r="D4" s="50"/>
      <c r="E4" s="50"/>
      <c r="F4" s="50"/>
      <c r="G4" s="50"/>
    </row>
    <row r="5" spans="4:13" ht="30" customHeight="1">
      <c r="D5" s="50"/>
      <c r="E5" s="88" t="s">
        <v>27</v>
      </c>
      <c r="F5" s="88"/>
      <c r="G5" s="50"/>
    </row>
    <row r="6" spans="4:13" ht="25.5" customHeight="1">
      <c r="D6" s="50"/>
      <c r="E6" s="56" t="s">
        <v>28</v>
      </c>
      <c r="F6" s="57">
        <v>500000</v>
      </c>
      <c r="G6" s="55" t="s">
        <v>12</v>
      </c>
    </row>
    <row r="7" spans="4:13" ht="25.5" customHeight="1">
      <c r="D7" s="50"/>
      <c r="E7" s="56" t="s">
        <v>6</v>
      </c>
      <c r="F7" s="58">
        <v>20</v>
      </c>
      <c r="G7" s="55" t="s">
        <v>12</v>
      </c>
    </row>
    <row r="8" spans="4:13" ht="25.5" customHeight="1">
      <c r="D8" s="50"/>
      <c r="E8" s="56" t="s">
        <v>0</v>
      </c>
      <c r="F8" s="58">
        <v>5</v>
      </c>
      <c r="G8" s="55" t="s">
        <v>12</v>
      </c>
    </row>
    <row r="9" spans="4:13" ht="25.5" customHeight="1">
      <c r="D9" s="50"/>
      <c r="E9" s="59" t="s">
        <v>29</v>
      </c>
      <c r="F9" s="60">
        <v>0.18</v>
      </c>
      <c r="G9" s="55" t="s">
        <v>12</v>
      </c>
      <c r="M9" s="86"/>
    </row>
    <row r="10" spans="4:13" ht="25.5" customHeight="1">
      <c r="D10" s="50"/>
      <c r="E10" s="59" t="s">
        <v>2</v>
      </c>
      <c r="F10" s="73">
        <f>(1+F9)^(1/12)-1</f>
        <v>1.3888430348409919E-2</v>
      </c>
      <c r="G10" s="50"/>
      <c r="H10" s="8"/>
      <c r="M10" s="86"/>
    </row>
    <row r="11" spans="4:13" ht="25.5" customHeight="1">
      <c r="D11" s="50"/>
      <c r="E11" s="61" t="s">
        <v>17</v>
      </c>
      <c r="F11" s="82">
        <f>FV(F10,F8,-F6)</f>
        <v>2570413.3101289039</v>
      </c>
      <c r="G11" s="50"/>
      <c r="H11" s="8"/>
    </row>
    <row r="12" spans="4:13" ht="27.6" customHeight="1">
      <c r="D12" s="50"/>
      <c r="E12" s="62" t="s">
        <v>18</v>
      </c>
      <c r="F12" s="83">
        <f>PV(F10,F7,-F6)</f>
        <v>8679125.2440292966</v>
      </c>
      <c r="G12" s="50"/>
      <c r="H12" s="8"/>
    </row>
    <row r="13" spans="4:13" ht="27.6" customHeight="1">
      <c r="D13" s="50"/>
      <c r="E13" s="63" t="s">
        <v>4</v>
      </c>
      <c r="F13" s="84">
        <f>+F11+F12</f>
        <v>11249538.5541582</v>
      </c>
      <c r="G13" s="50"/>
      <c r="H13" s="8"/>
    </row>
    <row r="14" spans="4:13" ht="29.4" customHeight="1">
      <c r="D14" s="50"/>
      <c r="E14" s="65" t="s">
        <v>10</v>
      </c>
      <c r="F14" s="66">
        <v>1000000</v>
      </c>
      <c r="G14" s="55" t="s">
        <v>12</v>
      </c>
      <c r="H14" s="8"/>
    </row>
    <row r="15" spans="4:13" ht="25.5" customHeight="1">
      <c r="D15" s="50"/>
      <c r="E15" s="67" t="s">
        <v>11</v>
      </c>
      <c r="F15" s="68">
        <v>500000</v>
      </c>
      <c r="G15" s="55" t="s">
        <v>12</v>
      </c>
      <c r="H15" s="8"/>
    </row>
    <row r="16" spans="4:13" ht="25.5" customHeight="1">
      <c r="D16" s="50"/>
      <c r="E16" s="69" t="s">
        <v>5</v>
      </c>
      <c r="F16" s="85">
        <f>+F13-F14-F15</f>
        <v>9749538.5541581996</v>
      </c>
      <c r="G16" s="50"/>
      <c r="H16" s="8"/>
    </row>
    <row r="17" spans="4:8" ht="25.5" customHeight="1">
      <c r="D17" s="50"/>
      <c r="E17" s="70" t="s">
        <v>7</v>
      </c>
      <c r="F17" s="71">
        <v>6</v>
      </c>
      <c r="G17" s="55" t="s">
        <v>12</v>
      </c>
      <c r="H17" s="8"/>
    </row>
    <row r="18" spans="4:8" ht="23.4" customHeight="1">
      <c r="D18" s="50"/>
      <c r="E18" s="67" t="s">
        <v>8</v>
      </c>
      <c r="F18" s="72">
        <v>36</v>
      </c>
      <c r="G18" s="55" t="s">
        <v>12</v>
      </c>
      <c r="H18" s="8"/>
    </row>
    <row r="19" spans="4:8" ht="25.5" customHeight="1">
      <c r="D19" s="50"/>
      <c r="E19" s="67" t="s">
        <v>31</v>
      </c>
      <c r="F19" s="73">
        <f>IF(F9&lt;=10%,F9*85%,IF(F9&gt;30%,F9*75%,F9*80%))</f>
        <v>0.14399999999999999</v>
      </c>
      <c r="G19" s="55"/>
      <c r="H19" s="8"/>
    </row>
    <row r="20" spans="4:8" ht="25.5" customHeight="1">
      <c r="D20" s="50"/>
      <c r="E20" s="74" t="s">
        <v>3</v>
      </c>
      <c r="F20" s="73">
        <f>+(1+F19)^(0.0833333333333333)-1</f>
        <v>1.1273985471853543E-2</v>
      </c>
      <c r="G20" s="50"/>
      <c r="H20" s="8"/>
    </row>
    <row r="21" spans="4:8" ht="25.5" customHeight="1">
      <c r="D21" s="50"/>
      <c r="E21" s="69" t="s">
        <v>22</v>
      </c>
      <c r="F21" s="75">
        <f>+F16*(1+F20)^F17</f>
        <v>10427905.173607765</v>
      </c>
      <c r="G21" s="50"/>
      <c r="H21" s="8"/>
    </row>
    <row r="22" spans="4:8" ht="25.5" customHeight="1">
      <c r="D22" s="50"/>
      <c r="E22" s="69" t="s">
        <v>1</v>
      </c>
      <c r="F22" s="75">
        <f>PMT(F20,F18,-F21)</f>
        <v>354019.14785506658</v>
      </c>
      <c r="G22" s="50"/>
    </row>
    <row r="23" spans="4:8">
      <c r="D23" s="50"/>
      <c r="E23" s="50"/>
      <c r="F23" s="50"/>
      <c r="G23" s="50"/>
    </row>
    <row r="24" spans="4:8" ht="22.2" customHeight="1"/>
  </sheetData>
  <sheetProtection algorithmName="SHA-512" hashValue="nW9u5f1ujAdWJuDInPeFFNAMFzuRRDMq13b9Q9PLMdkirelV+F/OVgnB1v8JaNk2LgplHPF5sq9iaDlLhsrRQg==" saltValue="/6Zt7Mhj8uScBl3MHnH+6w==" spinCount="100000" sheet="1" selectLockedCells="1"/>
  <mergeCells count="1">
    <mergeCell ref="E5:F5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0B6EE-A982-4DA8-921F-8CB3DFE79555}">
  <dimension ref="C3:P18"/>
  <sheetViews>
    <sheetView zoomScale="39" zoomScaleNormal="39" workbookViewId="0">
      <selection activeCell="G31" sqref="G31"/>
    </sheetView>
  </sheetViews>
  <sheetFormatPr baseColWidth="10" defaultRowHeight="14.4"/>
  <cols>
    <col min="1" max="2" width="11.5546875" style="1"/>
    <col min="3" max="4" width="22.77734375" style="1" customWidth="1"/>
    <col min="5" max="5" width="23.33203125" style="1" customWidth="1"/>
    <col min="6" max="6" width="36.33203125" style="1" customWidth="1"/>
    <col min="7" max="9" width="24" style="1" customWidth="1"/>
    <col min="10" max="10" width="26.5546875" style="1" customWidth="1"/>
    <col min="11" max="16" width="24" style="1" customWidth="1"/>
    <col min="17" max="16384" width="11.5546875" style="1"/>
  </cols>
  <sheetData>
    <row r="3" spans="3:16" ht="46.8" thickBot="1">
      <c r="G3" s="89" t="s">
        <v>25</v>
      </c>
      <c r="H3" s="89" t="e">
        <f>+' Reprogramar cuotas'!#REF!</f>
        <v>#REF!</v>
      </c>
      <c r="I3" s="89" t="e">
        <f>+' Reprogramar cuotas'!#REF!</f>
        <v>#REF!</v>
      </c>
    </row>
    <row r="4" spans="3:16" ht="29.4" thickBot="1">
      <c r="C4" s="23" t="s">
        <v>14</v>
      </c>
      <c r="D4" s="24"/>
      <c r="E4" s="24"/>
      <c r="F4" s="33" t="s">
        <v>13</v>
      </c>
      <c r="G4" s="10"/>
      <c r="H4" s="10"/>
      <c r="I4" s="10" t="s">
        <v>15</v>
      </c>
      <c r="J4" s="10"/>
      <c r="K4" s="10"/>
      <c r="L4" s="10"/>
      <c r="M4" s="11"/>
      <c r="N4" s="10"/>
      <c r="O4" s="10"/>
      <c r="P4" s="11"/>
    </row>
    <row r="5" spans="3:16" ht="28.8">
      <c r="C5" s="29">
        <f>+' Reprogramar cuotas'!F8</f>
        <v>5</v>
      </c>
      <c r="D5" s="30" t="s">
        <v>16</v>
      </c>
      <c r="E5" s="32">
        <v>1</v>
      </c>
      <c r="F5" s="36">
        <v>0</v>
      </c>
      <c r="G5" s="38" t="s">
        <v>9</v>
      </c>
      <c r="H5" s="39" t="s">
        <v>9</v>
      </c>
      <c r="I5" s="39" t="s">
        <v>9</v>
      </c>
      <c r="J5" s="39" t="s">
        <v>9</v>
      </c>
      <c r="K5" s="39" t="s">
        <v>9</v>
      </c>
      <c r="L5" s="39" t="s">
        <v>9</v>
      </c>
      <c r="M5" s="40">
        <f>+' Reprogramar cuotas'!F7</f>
        <v>20</v>
      </c>
      <c r="N5" s="12" t="s">
        <v>24</v>
      </c>
      <c r="O5" s="12"/>
      <c r="P5" s="13"/>
    </row>
    <row r="6" spans="3:16" ht="29.4" thickBot="1">
      <c r="C6" s="76">
        <f>+' Reprogramar cuotas'!F6</f>
        <v>500000</v>
      </c>
      <c r="D6" s="77">
        <f>+C6</f>
        <v>500000</v>
      </c>
      <c r="E6" s="78">
        <f>+D6</f>
        <v>500000</v>
      </c>
      <c r="F6" s="37"/>
      <c r="G6" s="79">
        <f>+' Reprogramar cuotas'!F6</f>
        <v>500000</v>
      </c>
      <c r="H6" s="80">
        <f>+G6</f>
        <v>500000</v>
      </c>
      <c r="I6" s="80">
        <f t="shared" ref="I6:L6" si="0">+H6</f>
        <v>500000</v>
      </c>
      <c r="J6" s="80">
        <f t="shared" si="0"/>
        <v>500000</v>
      </c>
      <c r="K6" s="80">
        <f t="shared" si="0"/>
        <v>500000</v>
      </c>
      <c r="L6" s="80">
        <f t="shared" si="0"/>
        <v>500000</v>
      </c>
      <c r="M6" s="81">
        <f>+L6</f>
        <v>500000</v>
      </c>
      <c r="N6" s="12"/>
      <c r="O6" s="12"/>
      <c r="P6" s="13"/>
    </row>
    <row r="7" spans="3:16" ht="28.8">
      <c r="C7" s="31"/>
      <c r="D7" s="17"/>
      <c r="E7" s="17"/>
      <c r="F7" s="34"/>
      <c r="G7" s="17"/>
      <c r="H7" s="17"/>
      <c r="I7" s="17"/>
      <c r="J7" s="17"/>
      <c r="K7" s="17"/>
      <c r="L7" s="17"/>
      <c r="M7" s="17"/>
      <c r="N7" s="12"/>
      <c r="O7" s="12"/>
      <c r="P7" s="13"/>
    </row>
    <row r="8" spans="3:16" ht="29.4" thickBot="1">
      <c r="C8" s="14"/>
      <c r="D8" s="12"/>
      <c r="E8" s="15" t="str">
        <f>+' Reprogramar cuotas'!E11</f>
        <v>Valor cuotas  vencidas mas intereses</v>
      </c>
      <c r="F8" s="41">
        <f>+' Reprogramar cuotas'!F11</f>
        <v>2570413.3101289039</v>
      </c>
      <c r="G8" s="12"/>
      <c r="H8" s="12"/>
      <c r="I8" s="12"/>
      <c r="J8" s="12"/>
      <c r="K8" s="12"/>
      <c r="L8" s="12"/>
      <c r="M8" s="12"/>
      <c r="N8" s="12"/>
      <c r="O8" s="12"/>
      <c r="P8" s="13"/>
    </row>
    <row r="9" spans="3:16" ht="28.8">
      <c r="C9" s="14"/>
      <c r="D9" s="12"/>
      <c r="E9" s="15" t="str">
        <f>+' Reprogramar cuotas'!E12</f>
        <v>Valor actual de cuotas  por vencer</v>
      </c>
      <c r="F9" s="42">
        <f>+' Reprogramar cuotas'!F12</f>
        <v>8679125.2440292966</v>
      </c>
      <c r="G9" s="12"/>
      <c r="H9" s="12"/>
      <c r="I9" s="12"/>
      <c r="J9" s="12"/>
      <c r="K9" s="12"/>
      <c r="L9" s="12"/>
      <c r="M9" s="2"/>
      <c r="N9" s="51"/>
      <c r="O9" s="3"/>
      <c r="P9" s="9"/>
    </row>
    <row r="10" spans="3:16" ht="28.8">
      <c r="C10" s="14"/>
      <c r="D10" s="12"/>
      <c r="E10" s="15" t="str">
        <f>+' Reprogramar cuotas'!E13</f>
        <v>Valor de la deuda  a la fecha</v>
      </c>
      <c r="F10" s="28">
        <f>+' Reprogramar cuotas'!F13</f>
        <v>11249538.5541582</v>
      </c>
      <c r="G10" s="12"/>
      <c r="H10" s="12"/>
      <c r="I10" s="12"/>
      <c r="J10" s="12"/>
      <c r="K10" s="12"/>
      <c r="L10" s="12"/>
      <c r="M10" s="4"/>
      <c r="N10" s="50"/>
      <c r="O10" s="5"/>
      <c r="P10" s="9"/>
    </row>
    <row r="11" spans="3:16" ht="29.4" thickBot="1">
      <c r="C11" s="14"/>
      <c r="D11" s="12"/>
      <c r="E11" s="15" t="s">
        <v>19</v>
      </c>
      <c r="F11" s="16">
        <f>+' Reprogramar cuotas'!F14</f>
        <v>1000000</v>
      </c>
      <c r="G11" s="12"/>
      <c r="H11" s="12"/>
      <c r="I11" s="12"/>
      <c r="J11" s="12"/>
      <c r="K11" s="12"/>
      <c r="L11" s="12"/>
      <c r="M11" s="6"/>
      <c r="N11" s="52"/>
      <c r="O11" s="7"/>
      <c r="P11" s="9"/>
    </row>
    <row r="12" spans="3:16" ht="29.4" thickBot="1">
      <c r="C12" s="14"/>
      <c r="D12" s="12"/>
      <c r="E12" s="15" t="s">
        <v>20</v>
      </c>
      <c r="F12" s="35">
        <f>+' Reprogramar cuotas'!F15</f>
        <v>500000</v>
      </c>
      <c r="G12" s="12" t="s">
        <v>26</v>
      </c>
      <c r="H12" s="12"/>
      <c r="I12" s="12"/>
      <c r="J12" s="12"/>
      <c r="K12" s="12"/>
      <c r="L12" s="12"/>
      <c r="M12" s="12"/>
      <c r="N12" s="12"/>
      <c r="O12" s="12"/>
      <c r="P12" s="13"/>
    </row>
    <row r="13" spans="3:16" ht="29.4" thickBot="1">
      <c r="C13" s="14"/>
      <c r="D13" s="12"/>
      <c r="E13" s="15" t="s">
        <v>21</v>
      </c>
      <c r="F13" s="43">
        <f>+' Reprogramar cuotas'!F16</f>
        <v>9749538.5541581996</v>
      </c>
      <c r="G13" s="44">
        <v>1</v>
      </c>
      <c r="H13" s="45" t="s">
        <v>9</v>
      </c>
      <c r="I13" s="45" t="s">
        <v>9</v>
      </c>
      <c r="J13" s="46">
        <f>+' Reprogramar cuotas'!F17</f>
        <v>6</v>
      </c>
      <c r="K13" s="12" t="s">
        <v>24</v>
      </c>
      <c r="L13" s="12"/>
      <c r="M13" s="12"/>
      <c r="N13" s="12"/>
      <c r="O13" s="12"/>
      <c r="P13" s="13"/>
    </row>
    <row r="14" spans="3:16" ht="29.4" thickBot="1">
      <c r="C14" s="14"/>
      <c r="D14" s="12"/>
      <c r="E14" s="12"/>
      <c r="F14" s="12"/>
      <c r="G14" s="47">
        <v>0</v>
      </c>
      <c r="H14" s="48">
        <v>0</v>
      </c>
      <c r="I14" s="48">
        <v>0</v>
      </c>
      <c r="J14" s="49">
        <v>0</v>
      </c>
      <c r="K14" s="12"/>
      <c r="L14" s="12"/>
      <c r="M14" s="12"/>
      <c r="N14" s="12"/>
      <c r="O14" s="12"/>
      <c r="P14" s="13"/>
    </row>
    <row r="15" spans="3:16" ht="29.4" thickBot="1">
      <c r="C15" s="14"/>
      <c r="D15" s="12"/>
      <c r="E15" s="12"/>
      <c r="F15" s="12"/>
      <c r="G15" s="12"/>
      <c r="H15" s="12"/>
      <c r="I15" s="12"/>
      <c r="J15" s="17"/>
      <c r="K15" s="12"/>
      <c r="L15" s="12"/>
      <c r="M15" s="12"/>
      <c r="N15" s="12"/>
      <c r="O15" s="12"/>
      <c r="P15" s="13" t="s">
        <v>24</v>
      </c>
    </row>
    <row r="16" spans="3:16" ht="29.4" thickBot="1">
      <c r="C16" s="14"/>
      <c r="D16" s="12"/>
      <c r="E16" s="12"/>
      <c r="F16" s="12"/>
      <c r="G16" s="12"/>
      <c r="H16" s="12"/>
      <c r="I16" s="15" t="s">
        <v>23</v>
      </c>
      <c r="J16" s="18">
        <f>+' Reprogramar cuotas'!F21</f>
        <v>10427905.173607765</v>
      </c>
      <c r="K16" s="19">
        <f>+J13+1</f>
        <v>7</v>
      </c>
      <c r="L16" s="20" t="s">
        <v>9</v>
      </c>
      <c r="M16" s="20" t="s">
        <v>9</v>
      </c>
      <c r="N16" s="20" t="s">
        <v>9</v>
      </c>
      <c r="O16" s="20" t="s">
        <v>9</v>
      </c>
      <c r="P16" s="53">
        <f>+' Reprogramar cuotas'!F17+' Reprogramar cuotas'!F18</f>
        <v>42</v>
      </c>
    </row>
    <row r="17" spans="3:16" ht="29.4" thickBot="1">
      <c r="C17" s="14"/>
      <c r="D17" s="12"/>
      <c r="E17" s="12"/>
      <c r="F17" s="12"/>
      <c r="G17" s="12"/>
      <c r="H17" s="12"/>
      <c r="I17" s="12"/>
      <c r="J17" s="12"/>
      <c r="K17" s="26">
        <f>+' Reprogramar cuotas'!F22</f>
        <v>354019.14785506658</v>
      </c>
      <c r="L17" s="27">
        <f>+K17</f>
        <v>354019.14785506658</v>
      </c>
      <c r="M17" s="27">
        <f t="shared" ref="M17:O17" si="1">+L17</f>
        <v>354019.14785506658</v>
      </c>
      <c r="N17" s="27">
        <f t="shared" si="1"/>
        <v>354019.14785506658</v>
      </c>
      <c r="O17" s="27">
        <f t="shared" si="1"/>
        <v>354019.14785506658</v>
      </c>
      <c r="P17" s="54">
        <f>+O17</f>
        <v>354019.14785506658</v>
      </c>
    </row>
    <row r="18" spans="3:16" ht="29.4" thickBot="1">
      <c r="C18" s="21"/>
      <c r="D18" s="22"/>
      <c r="E18" s="22"/>
      <c r="F18" s="22"/>
      <c r="G18" s="22"/>
      <c r="H18" s="22"/>
      <c r="I18" s="22"/>
      <c r="J18" s="22"/>
      <c r="K18" s="23"/>
      <c r="L18" s="24"/>
      <c r="M18" s="24" t="s">
        <v>30</v>
      </c>
      <c r="N18" s="24"/>
      <c r="O18" s="24"/>
      <c r="P18" s="25"/>
    </row>
  </sheetData>
  <sheetProtection algorithmName="SHA-512" hashValue="vKOgVL12IlBBGz4uS6/mzidYGCTGSsW/tdCxe0dQdGXDWmorhqNOllx0gPwXqmTnk6XdMLV7oUzt5r8WzLizug==" saltValue="QLMYCWNk5XNIRRnWOBOiHQ==" spinCount="100000" sheet="1" objects="1" scenarios="1" selectLockedCells="1"/>
  <mergeCells count="1">
    <mergeCell ref="G3:I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1D13-A065-4884-9BC4-960E58B66956}">
  <dimension ref="A1:AC32"/>
  <sheetViews>
    <sheetView zoomScale="66" zoomScaleNormal="66" workbookViewId="0">
      <selection activeCell="D13" sqref="D13"/>
    </sheetView>
  </sheetViews>
  <sheetFormatPr baseColWidth="10" defaultRowHeight="14.4"/>
  <cols>
    <col min="1" max="2" width="11.5546875" style="1"/>
    <col min="3" max="3" width="57.77734375" style="1" customWidth="1"/>
    <col min="4" max="4" width="25.88671875" style="1" customWidth="1"/>
    <col min="5" max="5" width="25" style="1" customWidth="1"/>
    <col min="6" max="29" width="11.5546875" style="87"/>
    <col min="30" max="16384" width="11.5546875" style="1"/>
  </cols>
  <sheetData>
    <row r="1" spans="1:5" s="87" customFormat="1"/>
    <row r="2" spans="1:5" ht="19.8" customHeight="1">
      <c r="A2" s="87"/>
      <c r="B2" s="50"/>
      <c r="C2" s="50"/>
      <c r="D2" s="50"/>
      <c r="E2" s="50"/>
    </row>
    <row r="3" spans="1:5" ht="19.8" customHeight="1">
      <c r="A3" s="87"/>
      <c r="B3" s="50"/>
      <c r="C3" s="50"/>
      <c r="D3" s="50"/>
      <c r="E3" s="50"/>
    </row>
    <row r="4" spans="1:5" ht="48" customHeight="1">
      <c r="A4" s="87"/>
      <c r="B4" s="50"/>
      <c r="C4" s="50"/>
      <c r="D4" s="50"/>
      <c r="E4" s="50"/>
    </row>
    <row r="5" spans="1:5" ht="24.6">
      <c r="A5" s="87"/>
      <c r="B5" s="50"/>
      <c r="C5" s="88" t="s">
        <v>27</v>
      </c>
      <c r="D5" s="88"/>
      <c r="E5" s="50"/>
    </row>
    <row r="6" spans="1:5" ht="23.4">
      <c r="A6" s="87"/>
      <c r="B6" s="50"/>
      <c r="C6" s="59" t="s">
        <v>29</v>
      </c>
      <c r="D6" s="60">
        <v>0.2</v>
      </c>
      <c r="E6" s="55" t="s">
        <v>12</v>
      </c>
    </row>
    <row r="7" spans="1:5" ht="21">
      <c r="A7" s="87"/>
      <c r="B7" s="50"/>
      <c r="C7" s="59" t="s">
        <v>2</v>
      </c>
      <c r="D7" s="73">
        <f>(1+D6)^(1/12)-1</f>
        <v>1.5309470499731193E-2</v>
      </c>
      <c r="E7" s="50"/>
    </row>
    <row r="8" spans="1:5" ht="23.4">
      <c r="A8" s="87"/>
      <c r="B8" s="50"/>
      <c r="C8" s="63" t="s">
        <v>32</v>
      </c>
      <c r="D8" s="64">
        <v>80000</v>
      </c>
      <c r="E8" s="55" t="s">
        <v>12</v>
      </c>
    </row>
    <row r="9" spans="1:5" ht="23.4">
      <c r="A9" s="87"/>
      <c r="B9" s="50"/>
      <c r="C9" s="65" t="s">
        <v>10</v>
      </c>
      <c r="D9" s="66">
        <v>10000</v>
      </c>
      <c r="E9" s="55" t="s">
        <v>12</v>
      </c>
    </row>
    <row r="10" spans="1:5" ht="23.4">
      <c r="A10" s="87"/>
      <c r="B10" s="50"/>
      <c r="C10" s="67" t="s">
        <v>11</v>
      </c>
      <c r="D10" s="68">
        <v>5000</v>
      </c>
      <c r="E10" s="55" t="s">
        <v>12</v>
      </c>
    </row>
    <row r="11" spans="1:5" ht="21">
      <c r="A11" s="87"/>
      <c r="B11" s="50"/>
      <c r="C11" s="63" t="s">
        <v>5</v>
      </c>
      <c r="D11" s="84">
        <f>+D8-D9-D10</f>
        <v>65000</v>
      </c>
      <c r="E11" s="50"/>
    </row>
    <row r="12" spans="1:5" ht="23.4">
      <c r="A12" s="87"/>
      <c r="B12" s="50"/>
      <c r="C12" s="70" t="s">
        <v>7</v>
      </c>
      <c r="D12" s="71">
        <v>6</v>
      </c>
      <c r="E12" s="55" t="s">
        <v>12</v>
      </c>
    </row>
    <row r="13" spans="1:5" ht="23.4">
      <c r="A13" s="87"/>
      <c r="B13" s="50"/>
      <c r="C13" s="67" t="s">
        <v>8</v>
      </c>
      <c r="D13" s="72">
        <v>18</v>
      </c>
      <c r="E13" s="55" t="s">
        <v>12</v>
      </c>
    </row>
    <row r="14" spans="1:5" ht="23.4">
      <c r="A14" s="87"/>
      <c r="B14" s="50"/>
      <c r="C14" s="67" t="s">
        <v>31</v>
      </c>
      <c r="D14" s="73">
        <f>IF(D6&lt;=10%,D6*85%,IF(D6&gt;30%,D6*75%,D6*80%))</f>
        <v>0.16000000000000003</v>
      </c>
      <c r="E14" s="55"/>
    </row>
    <row r="15" spans="1:5" ht="21">
      <c r="A15" s="87"/>
      <c r="B15" s="50"/>
      <c r="C15" s="74" t="s">
        <v>3</v>
      </c>
      <c r="D15" s="73">
        <f>+(1+D14)^(0.0833333333333333)-1</f>
        <v>1.2445137919713467E-2</v>
      </c>
      <c r="E15" s="50"/>
    </row>
    <row r="16" spans="1:5" ht="21">
      <c r="A16" s="87"/>
      <c r="B16" s="50"/>
      <c r="C16" s="69" t="s">
        <v>22</v>
      </c>
      <c r="D16" s="75">
        <f>+D11*(1+D15)^D12</f>
        <v>70007.142492748535</v>
      </c>
      <c r="E16" s="50"/>
    </row>
    <row r="17" spans="1:5" ht="21">
      <c r="A17" s="87"/>
      <c r="B17" s="50"/>
      <c r="C17" s="69" t="s">
        <v>1</v>
      </c>
      <c r="D17" s="75">
        <f>PMT(D15,D13,-D16)</f>
        <v>4365.2119285164063</v>
      </c>
      <c r="E17" s="50"/>
    </row>
    <row r="18" spans="1:5">
      <c r="A18" s="87"/>
      <c r="B18" s="50"/>
      <c r="C18" s="50"/>
      <c r="D18" s="50"/>
      <c r="E18" s="50"/>
    </row>
    <row r="19" spans="1:5" s="87" customFormat="1"/>
    <row r="20" spans="1:5" s="87" customFormat="1"/>
    <row r="21" spans="1:5" s="87" customFormat="1"/>
    <row r="22" spans="1:5" s="87" customFormat="1"/>
    <row r="23" spans="1:5" s="87" customFormat="1"/>
    <row r="24" spans="1:5" s="87" customFormat="1"/>
    <row r="25" spans="1:5" s="87" customFormat="1"/>
    <row r="26" spans="1:5" s="87" customFormat="1"/>
    <row r="27" spans="1:5" s="87" customFormat="1"/>
    <row r="28" spans="1:5" s="87" customFormat="1"/>
    <row r="29" spans="1:5" s="87" customFormat="1"/>
    <row r="30" spans="1:5" s="87" customFormat="1"/>
    <row r="31" spans="1:5" s="87" customFormat="1"/>
    <row r="32" spans="1:5">
      <c r="A32" s="87"/>
    </row>
  </sheetData>
  <sheetProtection algorithmName="SHA-512" hashValue="tFmd+f1pQpDVcsABA0t0valSS9M3vEOMx6+HUbsHoqbwkkcE9z+zsM4TaaftV4pU55PEx5V2RZZ8X1MBzGDCjQ==" saltValue="VXqYb8APMLrDnJmbVJ+NnA==" spinCount="100000" sheet="1" objects="1" scenarios="1" selectLockedCells="1"/>
  <mergeCells count="1">
    <mergeCell ref="C5:D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A77AF6D5524346A8E85B4F9B127865" ma:contentTypeVersion="13" ma:contentTypeDescription="Crear nuevo documento." ma:contentTypeScope="" ma:versionID="677651dd895b2ef4fa76da677a910c03">
  <xsd:schema xmlns:xsd="http://www.w3.org/2001/XMLSchema" xmlns:xs="http://www.w3.org/2001/XMLSchema" xmlns:p="http://schemas.microsoft.com/office/2006/metadata/properties" xmlns:ns3="9d5d3801-b530-4088-b956-a13f1478591f" xmlns:ns4="4f12536f-7d10-42bb-8ffb-3d12e10020c0" targetNamespace="http://schemas.microsoft.com/office/2006/metadata/properties" ma:root="true" ma:fieldsID="dee7d8df03599bed07881380ecf93f37" ns3:_="" ns4:_="">
    <xsd:import namespace="9d5d3801-b530-4088-b956-a13f1478591f"/>
    <xsd:import namespace="4f12536f-7d10-42bb-8ffb-3d12e10020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d3801-b530-4088-b956-a13f147859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2536f-7d10-42bb-8ffb-3d12e10020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BE9023-9542-4B71-A4DF-AD8FB7B905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41CC8A-EC2A-451A-8996-8DD673854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5d3801-b530-4088-b956-a13f1478591f"/>
    <ds:schemaRef ds:uri="4f12536f-7d10-42bb-8ffb-3d12e1002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570712-5741-440C-A8EF-ADEDED1CA8F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Reprogramar cuotas</vt:lpstr>
      <vt:lpstr>Vista Mapa Temporal Cuotas</vt:lpstr>
      <vt:lpstr>Tarjetas-Líneas Reprogramación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Alejandra Gallo Riofrio</cp:lastModifiedBy>
  <dcterms:created xsi:type="dcterms:W3CDTF">2020-10-07T17:08:15Z</dcterms:created>
  <dcterms:modified xsi:type="dcterms:W3CDTF">2020-10-10T21:31:27Z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0x01010076A77AF6D5524346A8E85B4F9B127865</vt:lpwstr>
  </property>
</Properties>
</file>